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10_OCT 2017\"/>
    </mc:Choice>
  </mc:AlternateContent>
  <bookViews>
    <workbookView xWindow="0" yWindow="0" windowWidth="24000" windowHeight="9735"/>
  </bookViews>
  <sheets>
    <sheet name="BALANCE OCT 2017-2016" sheetId="2" r:id="rId1"/>
    <sheet name="ESTAD.RESULT. OCT 2017-2016" sheetId="3" r:id="rId2"/>
  </sheets>
  <externalReferences>
    <externalReference r:id="rId3"/>
  </externalReferences>
  <definedNames>
    <definedName name="_xlnm.Print_Area" localSheetId="0">'BALANCE OCT 2017-2016'!$B$1:$J$81</definedName>
    <definedName name="_xlnm.Print_Area" localSheetId="1">'ESTAD.RESULT. OCT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C34" i="3" l="1"/>
  <c r="D46" i="2"/>
  <c r="D55" i="2" s="1"/>
  <c r="C24" i="3" l="1"/>
  <c r="C27" i="3" s="1"/>
  <c r="C14" i="3"/>
  <c r="E34" i="3" l="1"/>
  <c r="D68" i="2" l="1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<sst xmlns="http://schemas.openxmlformats.org/spreadsheetml/2006/main" count="107" uniqueCount="81">
  <si>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</si>
  <si>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</si>
  <si>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</si>
  <si>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</si>
  <si>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</si>
  <si>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</si>
  <si>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</si>
  <si>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</si>
  <si>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</si>
  <si>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</si>
  <si>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</si>
  <si>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</si>
  <si>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</si>
  <si>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</si>
  <si>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</si>
  <si>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</si>
  <si>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</si>
  <si>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</si>
  <si>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</si>
  <si>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</si>
  <si>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</si>
  <si>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</si>
  <si>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</si>
  <si>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</si>
  <si>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</si>
  <si>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</si>
  <si>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</si>
  <si>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</si>
  <si>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</si>
  <si>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</si>
  <si>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</si>
  <si>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</si>
  <si>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</si>
  <si>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</si>
  <si>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</si>
  <si>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</si>
  <si>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</si>
  <si>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</si>
  <si>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</si>
  <si>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</si>
  <si>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</si>
  <si>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</si>
  <si>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</si>
  <si>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</si>
  <si>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</si>
  <si>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</si>
  <si>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</si>
  <si>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</si>
  <si>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</si>
  <si>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</si>
  <si>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</si>
  <si>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</si>
  <si>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</si>
  <si>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</si>
  <si>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</si>
  <si>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</si>
  <si>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</si>
  <si>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</si>
  <si>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</si>
  <si>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</si>
  <si>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</si>
  <si>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</si>
  <si>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</si>
  <si>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</si>
  <si>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</si>
  <si>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</si>
  <si>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</si>
  <si>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</si>
  <si>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</si>
  <si>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</si>
  <si>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</si>
  <si>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</si>
  <si>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</si>
  <si>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</si>
  <si>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</si>
  <si>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</si>
  <si>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</si>
  <si>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</si>
  <si>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</si>
  <si>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>BALANCE DE SITUACIÓN COMPARATIVO AL 31 DE OCTUBRE DE 2017 Y 2016</t>
  </si>
  <si>
    <t xml:space="preserve">ESTADO DE RESULTADOS COMPARATIVO DEL 1 DE ENERO AL 31 DE OCTUBRE DE 2017 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</si>
</sst>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N22" sqref="N22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0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79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415877.8</v>
      </c>
      <c r="E8" s="12"/>
      <c r="F8" s="11">
        <f>F9+F11+F10+F12+F28</f>
        <v>333395.60000000003</v>
      </c>
      <c r="G8" s="12"/>
      <c r="H8" s="11">
        <f t="shared" ref="H8:H22" si="0">D8-F8</f>
        <v>82482.199999999953</v>
      </c>
      <c r="I8" s="12"/>
      <c r="J8" s="113">
        <f t="shared" ref="J8:J13" si="1">H8/F8*100</f>
        <v>24.740038560796826</v>
      </c>
    </row>
    <row r="9" spans="1:10" x14ac:dyDescent="0.25">
      <c r="A9" s="1">
        <v>111</v>
      </c>
      <c r="B9" s="114" t="s">
        <v>8</v>
      </c>
      <c r="C9" s="5"/>
      <c r="D9" s="13">
        <v>110022.3</v>
      </c>
      <c r="E9" s="13"/>
      <c r="F9" s="14">
        <v>44809.4</v>
      </c>
      <c r="G9" s="13"/>
      <c r="H9" s="13">
        <f t="shared" si="0"/>
        <v>65212.9</v>
      </c>
      <c r="I9" s="13"/>
      <c r="J9" s="115">
        <f t="shared" si="1"/>
        <v>145.53397278249653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306009.90000000002</v>
      </c>
      <c r="E12" s="12"/>
      <c r="F12" s="11">
        <f>F13+F22</f>
        <v>288557.3</v>
      </c>
      <c r="G12" s="12"/>
      <c r="H12" s="11">
        <f t="shared" si="0"/>
        <v>17452.600000000035</v>
      </c>
      <c r="I12" s="12"/>
      <c r="J12" s="113">
        <f t="shared" si="1"/>
        <v>6.0482268166496</v>
      </c>
    </row>
    <row r="13" spans="1:10" s="2" customFormat="1" ht="18" customHeight="1" x14ac:dyDescent="0.25">
      <c r="A13" s="1"/>
      <c r="B13" s="114" t="s">
        <v>12</v>
      </c>
      <c r="C13" s="5"/>
      <c r="D13" s="13">
        <v>304922.90000000002</v>
      </c>
      <c r="E13" s="13"/>
      <c r="F13" s="14">
        <v>287523.20000000001</v>
      </c>
      <c r="G13" s="13"/>
      <c r="H13" s="13">
        <f t="shared" si="0"/>
        <v>17399.700000000012</v>
      </c>
      <c r="I13" s="13"/>
      <c r="J13" s="115">
        <f t="shared" si="1"/>
        <v>6.0515812289234434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1087</v>
      </c>
      <c r="E22" s="13"/>
      <c r="F22" s="14">
        <v>1034.0999999999999</v>
      </c>
      <c r="G22" s="13"/>
      <c r="H22" s="13">
        <f t="shared" si="0"/>
        <v>52.900000000000091</v>
      </c>
      <c r="I22" s="13"/>
      <c r="J22" s="115">
        <f>H22/F22*100</f>
        <v>5.1155594236534281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-3068.9</v>
      </c>
      <c r="E28" s="13"/>
      <c r="F28" s="14">
        <v>-2885.6</v>
      </c>
      <c r="G28" s="13"/>
      <c r="H28" s="13">
        <f>D28-F28</f>
        <v>-183.30000000000018</v>
      </c>
      <c r="I28" s="13"/>
      <c r="J28" s="115">
        <f>H28/F28*100</f>
        <v>6.3522317715553154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14867.3</v>
      </c>
      <c r="E30" s="15"/>
      <c r="F30" s="16">
        <v>14306.1</v>
      </c>
      <c r="G30" s="13"/>
      <c r="H30" s="13">
        <f>D30-F30</f>
        <v>561.19999999999891</v>
      </c>
      <c r="I30" s="13"/>
      <c r="J30" s="115">
        <f>H30/F30*100</f>
        <v>3.9228021613157944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9136.7000000000007</v>
      </c>
      <c r="E32" s="13"/>
      <c r="F32" s="14">
        <v>8920.1</v>
      </c>
      <c r="G32" s="13"/>
      <c r="H32" s="13">
        <f>D32-F32</f>
        <v>216.60000000000036</v>
      </c>
      <c r="I32" s="13"/>
      <c r="J32" s="115">
        <f>H32/F32*100</f>
        <v>2.4282238988352187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441279</v>
      </c>
      <c r="E34" s="18"/>
      <c r="F34" s="17">
        <f>F8+F30+F31+F32</f>
        <v>358004.6</v>
      </c>
      <c r="G34" s="18"/>
      <c r="H34" s="17">
        <f>H8+H30+H31+H32</f>
        <v>83274.399999999951</v>
      </c>
      <c r="I34" s="18"/>
      <c r="J34" s="116">
        <f>H34/F34*100</f>
        <v>23.260706706003205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238537.5</v>
      </c>
      <c r="E46" s="12"/>
      <c r="F46" s="11">
        <f>SUM(F47:F51)</f>
        <v>181517.3</v>
      </c>
      <c r="G46" s="12"/>
      <c r="H46" s="11">
        <f t="shared" ref="H46:H55" si="2">D46-F46</f>
        <v>57020.200000000012</v>
      </c>
      <c r="I46" s="12"/>
      <c r="J46" s="113">
        <f>H46/F46*100</f>
        <v>31.413093958537292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25975.200000000001</v>
      </c>
      <c r="E47" s="12"/>
      <c r="F47" s="14">
        <v>13419.8</v>
      </c>
      <c r="G47" s="12"/>
      <c r="H47" s="13">
        <f>D47-F47</f>
        <v>12555.400000000001</v>
      </c>
      <c r="I47" s="13"/>
      <c r="J47" s="115">
        <f>H47/F47*100</f>
        <v>93.558771367680606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182460.4</v>
      </c>
      <c r="E48" s="13"/>
      <c r="F48" s="14">
        <v>137975.79999999999</v>
      </c>
      <c r="G48" s="13"/>
      <c r="H48" s="13">
        <f t="shared" si="2"/>
        <v>44484.600000000006</v>
      </c>
      <c r="I48" s="13"/>
      <c r="J48" s="115">
        <f>H48/F48*100</f>
        <v>32.240871225243858</v>
      </c>
    </row>
    <row r="49" spans="1:11" s="2" customFormat="1" x14ac:dyDescent="0.25">
      <c r="A49" s="1">
        <v>213</v>
      </c>
      <c r="B49" s="114" t="s">
        <v>25</v>
      </c>
      <c r="C49" s="5"/>
      <c r="D49" s="13">
        <v>6.6</v>
      </c>
      <c r="E49" s="13"/>
      <c r="F49" s="14">
        <v>20.7</v>
      </c>
      <c r="G49" s="13"/>
      <c r="H49" s="13">
        <f t="shared" si="2"/>
        <v>-14.1</v>
      </c>
      <c r="I49" s="13"/>
      <c r="J49" s="115">
        <f>H49/F49*100</f>
        <v>-68.115942028985515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30095.3</v>
      </c>
      <c r="E50" s="13"/>
      <c r="F50" s="14">
        <v>30101</v>
      </c>
      <c r="G50" s="13"/>
      <c r="H50" s="13">
        <f t="shared" si="2"/>
        <v>-5.7000000000007276</v>
      </c>
      <c r="I50" s="13"/>
      <c r="J50" s="115">
        <f>H50/F50*100</f>
        <v>-1.8936247965186299E-2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118128.4</v>
      </c>
      <c r="E52" s="13"/>
      <c r="F52" s="14">
        <v>99387.3</v>
      </c>
      <c r="G52" s="13"/>
      <c r="H52" s="13">
        <f t="shared" si="2"/>
        <v>18741.099999999991</v>
      </c>
      <c r="I52" s="13"/>
      <c r="J52" s="115">
        <f>H52/F52*100</f>
        <v>18.856634600195388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9177.6</v>
      </c>
      <c r="E53" s="15"/>
      <c r="F53" s="16">
        <v>10190.1</v>
      </c>
      <c r="G53" s="15"/>
      <c r="H53" s="15">
        <f t="shared" si="2"/>
        <v>-1012.5</v>
      </c>
      <c r="I53" s="15"/>
      <c r="J53" s="115">
        <f>H53/F53*100</f>
        <v>-9.9361144640386261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365843.5</v>
      </c>
      <c r="E55" s="18"/>
      <c r="F55" s="17">
        <f>SUM(F46,F52,F53)</f>
        <v>291094.69999999995</v>
      </c>
      <c r="G55" s="18"/>
      <c r="H55" s="17">
        <f t="shared" si="2"/>
        <v>74748.800000000047</v>
      </c>
      <c r="I55" s="18"/>
      <c r="J55" s="116">
        <f>H55/F55*100</f>
        <v>25.678516304144345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50280.299999999996</v>
      </c>
      <c r="E60" s="12"/>
      <c r="F60" s="11">
        <f>SUM(F61:F62)</f>
        <v>44245.2</v>
      </c>
      <c r="G60" s="12"/>
      <c r="H60" s="11">
        <f>D60-F60</f>
        <v>6035.0999999999985</v>
      </c>
      <c r="I60" s="12"/>
      <c r="J60" s="113">
        <f t="shared" ref="J60:J68" si="4">H60/F60*100</f>
        <v>13.640123674432477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50769.1</v>
      </c>
      <c r="E61" s="13"/>
      <c r="F61" s="14">
        <v>44245.2</v>
      </c>
      <c r="G61" s="13"/>
      <c r="H61" s="13">
        <f>D61-F61</f>
        <v>6523.9000000000015</v>
      </c>
      <c r="I61" s="13"/>
      <c r="J61" s="115">
        <f t="shared" si="4"/>
        <v>14.744876280364879</v>
      </c>
    </row>
    <row r="62" spans="1:11" s="2" customFormat="1" x14ac:dyDescent="0.25">
      <c r="A62" s="1"/>
      <c r="B62" s="114" t="s">
        <v>33</v>
      </c>
      <c r="C62" s="5"/>
      <c r="D62" s="13">
        <v>-488.8</v>
      </c>
      <c r="E62" s="13"/>
      <c r="F62" s="13">
        <v>0</v>
      </c>
      <c r="G62" s="13"/>
      <c r="H62" s="13">
        <f>D62-F62</f>
        <v>-488.8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13179.2</v>
      </c>
      <c r="G63" s="13"/>
      <c r="H63" s="13">
        <f t="shared" ref="H63:H69" si="5">D63-F63</f>
        <v>1895.1999999999989</v>
      </c>
      <c r="I63" s="13"/>
      <c r="J63" s="115">
        <f>H63/F63*100</f>
        <v>14.38023552264173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5700.6</v>
      </c>
      <c r="E68" s="18"/>
      <c r="F68" s="25">
        <f>SUM(F69:F70)</f>
        <v>5251.7</v>
      </c>
      <c r="G68" s="18"/>
      <c r="H68" s="25">
        <f t="shared" si="5"/>
        <v>448.90000000000055</v>
      </c>
      <c r="I68" s="18"/>
      <c r="J68" s="125">
        <f t="shared" si="4"/>
        <v>8.5477083611021296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5700.6</v>
      </c>
      <c r="E70" s="27"/>
      <c r="F70" s="28">
        <v>5251.7</v>
      </c>
      <c r="G70" s="26"/>
      <c r="H70" s="18">
        <f>D70-F70</f>
        <v>448.90000000000055</v>
      </c>
      <c r="I70" s="18"/>
      <c r="J70" s="125">
        <f t="shared" ref="J70" si="6">H70/F70*100</f>
        <v>8.5477083611021296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75435.5</v>
      </c>
      <c r="E71" s="18"/>
      <c r="F71" s="17">
        <f>F60+F63+F64+F65+F66+F67+F68</f>
        <v>66909.899999999994</v>
      </c>
      <c r="G71" s="18"/>
      <c r="H71" s="17">
        <f>D71-F71</f>
        <v>8525.6000000000058</v>
      </c>
      <c r="I71" s="18"/>
      <c r="J71" s="116">
        <f>H71/F71*100</f>
        <v>12.741911137215878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441279</v>
      </c>
      <c r="E73" s="18"/>
      <c r="F73" s="30">
        <f>F55+F71</f>
        <v>358004.6</v>
      </c>
      <c r="G73" s="18"/>
      <c r="H73" s="31">
        <f>D73-F73</f>
        <v>83274.400000000023</v>
      </c>
      <c r="I73" s="26"/>
      <c r="J73" s="128">
        <f>H73/F73*100</f>
        <v>23.260706706003226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N6" sqref="N6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45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80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1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20137.7</v>
      </c>
      <c r="D8" s="51"/>
      <c r="E8" s="51">
        <v>18449.7</v>
      </c>
      <c r="F8" s="52"/>
      <c r="G8" s="53">
        <f>C8-E8</f>
        <v>1688</v>
      </c>
      <c r="H8" s="53"/>
      <c r="I8" s="85">
        <f>G8/E8*100</f>
        <v>9.1492002579987748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44.6</v>
      </c>
      <c r="D10" s="52"/>
      <c r="E10" s="51">
        <v>22.5</v>
      </c>
      <c r="F10" s="52"/>
      <c r="G10" s="53">
        <f>C10-E10</f>
        <v>22.1</v>
      </c>
      <c r="H10" s="53"/>
      <c r="I10" s="85">
        <f>G10/E10*100</f>
        <v>98.222222222222229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14.5</v>
      </c>
      <c r="F11" s="52"/>
      <c r="G11" s="53">
        <f>C11-E11</f>
        <v>-14.5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533.6</v>
      </c>
      <c r="D12" s="52"/>
      <c r="E12" s="51">
        <v>438.9</v>
      </c>
      <c r="F12" s="52"/>
      <c r="G12" s="53">
        <f>C12-E12</f>
        <v>94.700000000000045</v>
      </c>
      <c r="H12" s="53"/>
      <c r="I12" s="85">
        <f>G12/E12*100</f>
        <v>21.57666894509001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20715.899999999998</v>
      </c>
      <c r="D14" s="61"/>
      <c r="E14" s="76">
        <f>SUM(E8:E12)</f>
        <v>18925.600000000002</v>
      </c>
      <c r="F14" s="61"/>
      <c r="G14" s="77">
        <f>C14-E14</f>
        <v>1790.2999999999956</v>
      </c>
      <c r="H14" s="56"/>
      <c r="I14" s="86">
        <f>G14/E14*100</f>
        <v>9.4596736695269659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241.9</v>
      </c>
      <c r="D19" s="43"/>
      <c r="E19" s="54">
        <v>0</v>
      </c>
      <c r="F19" s="43"/>
      <c r="G19" s="53">
        <f t="shared" ref="G19:G24" si="0">C19-E19</f>
        <v>241.9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7397</v>
      </c>
      <c r="D20" s="52"/>
      <c r="E20" s="51">
        <v>6829.8</v>
      </c>
      <c r="F20" s="52"/>
      <c r="G20" s="53">
        <f t="shared" si="0"/>
        <v>567.19999999999982</v>
      </c>
      <c r="H20" s="53"/>
      <c r="I20" s="85">
        <f>G20/E20*100</f>
        <v>8.3047819848311768</v>
      </c>
    </row>
    <row r="21" spans="1:9" x14ac:dyDescent="0.2">
      <c r="A21" s="41">
        <v>7110020200</v>
      </c>
      <c r="B21" s="84" t="s">
        <v>55</v>
      </c>
      <c r="C21" s="51">
        <v>583.6</v>
      </c>
      <c r="D21" s="52"/>
      <c r="E21" s="51">
        <v>520.4</v>
      </c>
      <c r="F21" s="52"/>
      <c r="G21" s="53">
        <f t="shared" si="0"/>
        <v>63.200000000000045</v>
      </c>
      <c r="H21" s="53"/>
      <c r="I21" s="85">
        <f>G21/E21*100</f>
        <v>12.144504227517304</v>
      </c>
    </row>
    <row r="22" spans="1:9" x14ac:dyDescent="0.2">
      <c r="B22" s="84" t="s">
        <v>26</v>
      </c>
      <c r="C22" s="51">
        <v>1847.2</v>
      </c>
      <c r="D22" s="52"/>
      <c r="E22" s="51">
        <v>1846.6</v>
      </c>
      <c r="F22" s="52"/>
      <c r="G22" s="53">
        <f t="shared" si="0"/>
        <v>0.60000000000013642</v>
      </c>
      <c r="H22" s="53"/>
      <c r="I22" s="85">
        <f>G22/E22*100</f>
        <v>3.2492147730972407E-2</v>
      </c>
    </row>
    <row r="23" spans="1:9" x14ac:dyDescent="0.2">
      <c r="A23" s="41">
        <v>711007</v>
      </c>
      <c r="B23" s="84" t="s">
        <v>56</v>
      </c>
      <c r="C23" s="51">
        <v>0</v>
      </c>
      <c r="D23" s="52"/>
      <c r="E23" s="51">
        <v>0.4</v>
      </c>
      <c r="F23" s="52"/>
      <c r="G23" s="53">
        <f t="shared" si="0"/>
        <v>-0.4</v>
      </c>
      <c r="H23" s="53"/>
      <c r="I23" s="85">
        <f>G23/E23*100</f>
        <v>-100</v>
      </c>
    </row>
    <row r="24" spans="1:9" x14ac:dyDescent="0.2">
      <c r="B24" s="84"/>
      <c r="C24" s="78">
        <f>SUM(C19:C23)</f>
        <v>10069.700000000001</v>
      </c>
      <c r="D24" s="61"/>
      <c r="E24" s="78">
        <f>SUM(E19:E23)</f>
        <v>9197.1999999999989</v>
      </c>
      <c r="F24" s="61"/>
      <c r="G24" s="64">
        <f t="shared" si="0"/>
        <v>872.50000000000182</v>
      </c>
      <c r="H24" s="56"/>
      <c r="I24" s="87">
        <f>G24/E24*100</f>
        <v>9.4865828730483397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83.5</v>
      </c>
      <c r="D26" s="43"/>
      <c r="E26" s="54">
        <v>243.3</v>
      </c>
      <c r="F26" s="43"/>
      <c r="G26" s="53">
        <f>C26-E26</f>
        <v>-159.80000000000001</v>
      </c>
      <c r="H26" s="43"/>
      <c r="I26" s="85">
        <f>G26/E26*100</f>
        <v>-65.680230168516246</v>
      </c>
    </row>
    <row r="27" spans="1:9" x14ac:dyDescent="0.2">
      <c r="B27" s="80"/>
      <c r="C27" s="76">
        <f>SUM(C24:C26)</f>
        <v>10153.200000000001</v>
      </c>
      <c r="D27" s="61"/>
      <c r="E27" s="76">
        <f>SUM(E24:E26)</f>
        <v>9440.4999999999982</v>
      </c>
      <c r="F27" s="61"/>
      <c r="G27" s="77">
        <f>C27-E27</f>
        <v>712.70000000000255</v>
      </c>
      <c r="H27" s="56"/>
      <c r="I27" s="86">
        <f>G27/E27*100</f>
        <v>7.5493882739261968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10562.699999999997</v>
      </c>
      <c r="D29" s="55"/>
      <c r="E29" s="55">
        <f>+E14-E27</f>
        <v>9485.100000000004</v>
      </c>
      <c r="F29" s="55"/>
      <c r="G29" s="56">
        <f>C29-E29</f>
        <v>1077.5999999999931</v>
      </c>
      <c r="H29" s="56"/>
      <c r="I29" s="90">
        <f>G29/E29*100</f>
        <v>11.360976689755434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9509.6</v>
      </c>
      <c r="D31" s="53"/>
      <c r="E31" s="59">
        <v>9024.2000000000007</v>
      </c>
      <c r="F31" s="53"/>
      <c r="G31" s="53">
        <f>C31-E31</f>
        <v>485.39999999999964</v>
      </c>
      <c r="H31" s="53"/>
      <c r="I31" s="85">
        <f>G31/E31*100</f>
        <v>5.3788701491544906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5931.9</v>
      </c>
      <c r="D33" s="53"/>
      <c r="E33" s="75">
        <v>5503.5</v>
      </c>
      <c r="F33" s="53"/>
      <c r="G33" s="48">
        <f>C33-E33</f>
        <v>428.39999999999964</v>
      </c>
      <c r="H33" s="53"/>
      <c r="I33" s="93">
        <f>G33/E33*100</f>
        <v>7.7841373671300023</v>
      </c>
    </row>
    <row r="34" spans="1:9" ht="14.25" customHeight="1" x14ac:dyDescent="0.2">
      <c r="B34" s="91"/>
      <c r="C34" s="79">
        <f>SUM(C31-C33)</f>
        <v>3577.7000000000007</v>
      </c>
      <c r="D34" s="56"/>
      <c r="E34" s="79">
        <f>SUM(E31-E33)</f>
        <v>3520.7000000000007</v>
      </c>
      <c r="F34" s="56"/>
      <c r="G34" s="79">
        <f>SUM(G31-G33)</f>
        <v>57</v>
      </c>
      <c r="H34" s="56"/>
      <c r="I34" s="87">
        <f>G34/E34*100</f>
        <v>1.6189962223421475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6269.8</v>
      </c>
      <c r="D36" s="61"/>
      <c r="E36" s="60">
        <v>5840.7</v>
      </c>
      <c r="F36" s="61"/>
      <c r="G36" s="62">
        <v>429.10000000000036</v>
      </c>
      <c r="H36" s="56"/>
      <c r="I36" s="95">
        <v>7.3467221394695903</v>
      </c>
    </row>
    <row r="37" spans="1:9" ht="25.5" customHeight="1" x14ac:dyDescent="0.2">
      <c r="B37" s="96" t="s">
        <v>62</v>
      </c>
      <c r="C37" s="63">
        <f>(C29+C31-C33-C36)</f>
        <v>7870.5999999999958</v>
      </c>
      <c r="D37" s="55"/>
      <c r="E37" s="63">
        <f>(E29+E31-E33-E36)</f>
        <v>7165.1000000000031</v>
      </c>
      <c r="F37" s="55"/>
      <c r="G37" s="64">
        <f>C37-E37</f>
        <v>705.49999999999272</v>
      </c>
      <c r="H37" s="56"/>
      <c r="I37" s="87">
        <f>G37/E37*100</f>
        <v>9.8463385019049632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209.6</v>
      </c>
      <c r="D41" s="53"/>
      <c r="E41" s="59">
        <v>239.9</v>
      </c>
      <c r="F41" s="53"/>
      <c r="G41" s="53">
        <f>C41-E41</f>
        <v>-30.300000000000011</v>
      </c>
      <c r="H41" s="53"/>
      <c r="I41" s="85">
        <f>G41/E41*100</f>
        <v>-12.630262609420594</v>
      </c>
    </row>
    <row r="42" spans="1:9" ht="15" customHeight="1" x14ac:dyDescent="0.2">
      <c r="A42" s="41">
        <v>82</v>
      </c>
      <c r="B42" s="97" t="s">
        <v>65</v>
      </c>
      <c r="C42" s="51">
        <v>154.30000000000001</v>
      </c>
      <c r="D42" s="53"/>
      <c r="E42" s="59">
        <v>62.7</v>
      </c>
      <c r="F42" s="53"/>
      <c r="G42" s="53">
        <f>C42-E42</f>
        <v>91.600000000000009</v>
      </c>
      <c r="H42" s="53"/>
      <c r="I42" s="85">
        <f>G42/E42*100</f>
        <v>146.09250398724083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55.299999999999983</v>
      </c>
      <c r="D44" s="61"/>
      <c r="E44" s="76">
        <f>SUM(E41-E42)</f>
        <v>177.2</v>
      </c>
      <c r="F44" s="61"/>
      <c r="G44" s="77">
        <f>C44-E44</f>
        <v>-121.9</v>
      </c>
      <c r="H44" s="56"/>
      <c r="I44" s="86">
        <f>G44/E44*100</f>
        <v>-68.792325056433413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7925.899999999996</v>
      </c>
      <c r="D46" s="55"/>
      <c r="E46" s="55">
        <f>E37+E44</f>
        <v>7342.3000000000029</v>
      </c>
      <c r="F46" s="55"/>
      <c r="G46" s="56">
        <f>C46-E46</f>
        <v>583.59999999999309</v>
      </c>
      <c r="H46" s="56"/>
      <c r="I46" s="90">
        <f t="shared" ref="I46:I51" si="1">G46/E46*100</f>
        <v>7.9484630156761895</v>
      </c>
    </row>
    <row r="47" spans="1:9" x14ac:dyDescent="0.2">
      <c r="A47" s="41">
        <v>83</v>
      </c>
      <c r="B47" s="92" t="s">
        <v>67</v>
      </c>
      <c r="C47" s="74">
        <v>-1992.8</v>
      </c>
      <c r="D47" s="53"/>
      <c r="E47" s="75">
        <v>-1872.2</v>
      </c>
      <c r="F47" s="53"/>
      <c r="G47" s="48">
        <f>C47-E47</f>
        <v>-120.59999999999991</v>
      </c>
      <c r="H47" s="53"/>
      <c r="I47" s="93">
        <f t="shared" si="1"/>
        <v>6.4416194850977408</v>
      </c>
    </row>
    <row r="48" spans="1:9" x14ac:dyDescent="0.2">
      <c r="B48" s="92" t="s">
        <v>74</v>
      </c>
      <c r="C48" s="55">
        <f>SUM(C46:C47)</f>
        <v>5933.0999999999958</v>
      </c>
      <c r="D48" s="55"/>
      <c r="E48" s="55">
        <f>SUM(E46:E47)</f>
        <v>5470.1000000000031</v>
      </c>
      <c r="F48" s="55">
        <f t="shared" ref="F48:H48" si="2">SUM(F46:F47)</f>
        <v>0</v>
      </c>
      <c r="G48" s="55">
        <f>SUM(G46:G47)</f>
        <v>462.99999999999318</v>
      </c>
      <c r="H48" s="55">
        <f t="shared" si="2"/>
        <v>0</v>
      </c>
      <c r="I48" s="90">
        <f t="shared" si="1"/>
        <v>8.4641962669785364</v>
      </c>
    </row>
    <row r="49" spans="2:9" ht="15.75" customHeight="1" x14ac:dyDescent="0.2">
      <c r="B49" s="92" t="s">
        <v>75</v>
      </c>
      <c r="C49" s="51">
        <v>-232.5</v>
      </c>
      <c r="D49" s="53"/>
      <c r="E49" s="59">
        <v>-218.4</v>
      </c>
      <c r="F49" s="53"/>
      <c r="G49" s="53">
        <f>C49-E49</f>
        <v>-14.099999999999994</v>
      </c>
      <c r="H49" s="53"/>
      <c r="I49" s="93">
        <f t="shared" si="1"/>
        <v>6.4560439560439535</v>
      </c>
    </row>
    <row r="50" spans="2:9" ht="15.75" customHeight="1" thickBot="1" x14ac:dyDescent="0.25">
      <c r="B50" s="99" t="s">
        <v>76</v>
      </c>
      <c r="C50" s="66">
        <f>SUM(C48+C49)</f>
        <v>5700.5999999999958</v>
      </c>
      <c r="D50" s="56"/>
      <c r="E50" s="66">
        <f>SUM(E46+E47+E49)</f>
        <v>5251.7000000000035</v>
      </c>
      <c r="F50" s="56"/>
      <c r="G50" s="66">
        <f>SUM(G46+G47+G49)</f>
        <v>448.89999999999316</v>
      </c>
      <c r="H50" s="56"/>
      <c r="I50" s="100">
        <f t="shared" si="1"/>
        <v>8.5477083611019822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4298.1999999999953</v>
      </c>
      <c r="D52" s="55"/>
      <c r="E52" s="72">
        <f>SUM(E50-E51)</f>
        <v>4270.7000000000035</v>
      </c>
      <c r="F52" s="61"/>
      <c r="G52" s="72">
        <f>SUM(G50-G51)</f>
        <v>27.499999999993065</v>
      </c>
      <c r="H52" s="56"/>
      <c r="I52" s="90">
        <f t="shared" ref="I52:I56" si="3">G52/E52*100</f>
        <v>0.64392254197187915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3440.6999999999953</v>
      </c>
      <c r="D54" s="55"/>
      <c r="E54" s="72">
        <f t="shared" ref="E54:H54" si="4">SUM(E52-E53)</f>
        <v>3569.0000000000036</v>
      </c>
      <c r="F54" s="55">
        <f t="shared" si="4"/>
        <v>0</v>
      </c>
      <c r="G54" s="72">
        <f t="shared" si="4"/>
        <v>-128.30000000000689</v>
      </c>
      <c r="H54" s="55">
        <f t="shared" si="4"/>
        <v>0</v>
      </c>
      <c r="I54" s="90">
        <f t="shared" si="3"/>
        <v>-3.5948444942562836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4142.3999999999951</v>
      </c>
      <c r="D56" s="55"/>
      <c r="E56" s="72">
        <f>SUM(E52-E53+E55)</f>
        <v>4173.0000000000036</v>
      </c>
      <c r="F56" s="61"/>
      <c r="G56" s="72">
        <f>SUM(G52-G53+G55)</f>
        <v>-30.600000000006844</v>
      </c>
      <c r="H56" s="56"/>
      <c r="I56" s="102">
        <f t="shared" si="3"/>
        <v>-0.73328540618276583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OCT 2017-2016</vt:lpstr>
      <vt:lpstr>ESTAD.RESULT. OCT 2017-2016</vt:lpstr>
      <vt:lpstr>'BALANCE OCT 2017-2016'!Área_de_impresión</vt:lpstr>
      <vt:lpstr>'ESTAD.RESULT. OCT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2017-11-14T22:27:28Z</cp:lastPrinted>
  <dcterms:created xsi:type="dcterms:W3CDTF">2014-11-04T23:55:13Z</dcterms:created>
  <dcterms:modified xsi:type="dcterms:W3CDTF">2017-11-14T22:32:19Z</dcterms:modified>
</cp:coreProperties>
</file>